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alculator" state="visible" r:id="rId4"/>
    <sheet sheetId="2" name="Documentation" state="visible" r:id="rId5"/>
    <sheet sheetId="3" name="Worked example" state="visible" r:id="rId6"/>
    <sheet sheetId="4" name="Licence" state="visible" r:id="rId7"/>
    <sheet sheetId="5" name="Full toolkit" state="visible" r:id="rId8"/>
  </sheets>
  <calcPr calcId="171027"/>
</workbook>
</file>

<file path=xl/sharedStrings.xml><?xml version="1.0" encoding="utf-8"?>
<sst xmlns="http://schemas.openxmlformats.org/spreadsheetml/2006/main" count="79" uniqueCount="73">
  <si>
    <t>LOGISTICS ANALYZER</t>
  </si>
  <si>
    <t>Warehouse Capacity &amp; FTE Calculator</t>
  </si>
  <si>
    <t>Blue cells are inputs. Yellow cells are calculations. Green cells are outputs. Do not overwrite yellow or green cells.</t>
  </si>
  <si>
    <t>1. Inputs</t>
  </si>
  <si>
    <t>Daily volume (units/day)</t>
  </si>
  <si>
    <t>If operating hours are already net of breaks, leave break allowance at 0.</t>
  </si>
  <si>
    <t>Process time (minutes/unit)</t>
  </si>
  <si>
    <t>Operating hours (hours/shift)</t>
  </si>
  <si>
    <t>Shifts per day</t>
  </si>
  <si>
    <t>Break allowance (minutes/shift)</t>
  </si>
  <si>
    <t>Planned utilisation</t>
  </si>
  <si>
    <t>Current resources (FTE)</t>
  </si>
  <si>
    <t>Working days / week</t>
  </si>
  <si>
    <t>2. Assumptions</t>
  </si>
  <si>
    <t>One FTE = one person working one shift. Three people on each of two shifts = 6 FTE. Planned utilisation is an allowance on net time, not the same as capacity utilisation. Process time is assumed constant. Absence, holidays and indirect labour are excluded. This is a decision-support tool. You remain responsible for validating assumptions against your operation. Outputs are not professional engineering certification, a staffing guarantee, or a safety assessment. Examples are illustrative and anonymised.</t>
  </si>
  <si>
    <t>3. Calculations (protected)</t>
  </si>
  <si>
    <t>Gross minutes / shift</t>
  </si>
  <si>
    <t>Net minutes / shift</t>
  </si>
  <si>
    <t>Productive minutes / FTE / shift</t>
  </si>
  <si>
    <t>Required productive minutes / day</t>
  </si>
  <si>
    <t>Low-case volume (−20%)</t>
  </si>
  <si>
    <t>High-case volume (+20%)</t>
  </si>
  <si>
    <t>4. Outputs</t>
  </si>
  <si>
    <t>Required FTE</t>
  </si>
  <si>
    <t>Staffing FTE (round up)</t>
  </si>
  <si>
    <t>Required headcount / shift</t>
  </si>
  <si>
    <t>Available daily volume</t>
  </si>
  <si>
    <t>Theoretical max daily volume (100% util.)</t>
  </si>
  <si>
    <t>Capacity utilisation</t>
  </si>
  <si>
    <t>Capacity gap (units/day)</t>
  </si>
  <si>
    <t>Additional resources required (FTE)</t>
  </si>
  <si>
    <t>Surplus resources (FTE)</t>
  </si>
  <si>
    <t>Weekly demand</t>
  </si>
  <si>
    <t>Weekly available capacity</t>
  </si>
  <si>
    <t>5. Volume scenarios</t>
  </si>
  <si>
    <t>Case</t>
  </si>
  <si>
    <t>Volume</t>
  </si>
  <si>
    <t>Capacity util.</t>
  </si>
  <si>
    <t>Additional FTE</t>
  </si>
  <si>
    <t>Low (−20%)</t>
  </si>
  <si>
    <t>Base</t>
  </si>
  <si>
    <t>High (+20%)</t>
  </si>
  <si>
    <t>6. How to read the result</t>
  </si>
  <si>
    <t>If additional resources are greater than 0, current FTE cannot process the daily volume at the stated process time and utilisation. Round required FTE up when you cannot staff fractions. The high case is the first question a manager will ask — what happens if volume increases by 20%. Theoretical maximum at 100% utilisation is a ceiling, not a target.</t>
  </si>
  <si>
    <t>Want docks, picking, packing, process maps and a completed worked example pack? That is the Warehouse Process Design Toolkit.</t>
  </si>
  <si>
    <t>Purpose</t>
  </si>
  <si>
    <t>Calculate required labour and available capacity for one warehouse process from daily volume, process time, shift length and planned utilisation.</t>
  </si>
  <si>
    <t>Formulas</t>
  </si>
  <si>
    <t>Required FTE = (daily volume × process time minutes) ÷ ((operating hours × 60 − break minutes) × planned utilisation).</t>
  </si>
  <si>
    <t>Available daily volume = current FTE × productive minutes per FTE ÷ process time minutes.</t>
  </si>
  <si>
    <t>Capacity utilisation = daily volume ÷ available daily volume. This is an output. It is not the same as planned utilisation.</t>
  </si>
  <si>
    <t>Example</t>
  </si>
  <si>
    <t>1,000 units/day × 3 minutes ÷ 450 net minutes = 6.67 FTE at 100% planned utilisation. At 85% it is 7.84 FTE.</t>
  </si>
  <si>
    <t>Interpretation</t>
  </si>
  <si>
    <t>If required FTE is above current resources, the process cannot hold the stated volume. Use the high case before you present a number.</t>
  </si>
  <si>
    <t>Limitations</t>
  </si>
  <si>
    <t>One process. Average day. Constant process time. No absence model. No peak profile. Not a certification.</t>
  </si>
  <si>
    <t>This is a decision-support tool. You remain responsible for validating assumptions against your operation. Outputs are not professional engineering certification, a staffing guarantee, or a safety assessment. Examples are illustrative and anonymised.</t>
  </si>
  <si>
    <t>Worked example — generic picking process</t>
  </si>
  <si>
    <t>Anonymised example. Not based on a named employer, customer or site.</t>
  </si>
  <si>
    <t>Daily volume</t>
  </si>
  <si>
    <t>Process time (min)</t>
  </si>
  <si>
    <t>Net available minutes</t>
  </si>
  <si>
    <t>85%</t>
  </si>
  <si>
    <t>Current resources</t>
  </si>
  <si>
    <t>Available capacity (units/day)</t>
  </si>
  <si>
    <t>130.7%</t>
  </si>
  <si>
    <t>+20% volume required FTE</t>
  </si>
  <si>
    <t xml:space="preserve">Short 1.84 FTE for 1,000 units/day
Work content is 3,000 minutes/day (1,000 units × 3.00 min). Each FTE has 382.5 productive minutes per shift after a 85.0% planned-utilisation allowance. Required labour is 7.84 FTE (round up to 8 if you cannot staff fractions).
Available capacity at 6.00 FTE is 765 units/day.
Capacity utilisation is 130.7%.
Capacity gap is 235 units/day. Additional resources required: 1.84 FTE.
If volume rises 20% to 1,200 units/day, required labour becomes 9.41 FTE.
If volume falls 20% to 800 units/day, required labour becomes 6.27 FTE.
Theoretical maximum at 100% utilisation is 900 units/day. That is a ceiling, not a target.</t>
  </si>
  <si>
    <t>Licence and disclaimer</t>
  </si>
  <si>
    <t xml:space="preserve">Free calculator: use for your own professional work. Do not resell or republish as your product.
This is a decision-support tool. You remain responsible for validating assumptions against your operation. Outputs are not professional engineering certification, a staffing guarantee, or a safety assessment. Examples are illustrative and anonymised.
Paid toolkit: individual licence. Team and company licences are not on sale yet.</t>
  </si>
  <si>
    <t>Warehouse Process Design Toolkit</t>
  </si>
  <si>
    <t xml:space="preserve">This file is the free Capacity &amp; FTE calculator. The paid Warehouse Process Design Toolkit adds 24 more models — building size, racking, docks, rate card, MHE, labour, slotting, yard and the rest — plus templates and worked examples.
Founding price: £49 for the first 25 customers.
Standard individual price: £79.
The paid product is a toolkit, not a course. You should buy it if it saves you hours of model-building, not because it contains information.
Buy the paid toolkit at https://www.logistics-analyzer.com/checkout. Website access starts after payment. Excel download is optional and ends the remaining 14-day refund.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</si>
</sst>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color theme="1"/>
      <family val="2"/>
      <scheme val="minor"/>
      <sz val="11"/>
      <name val="Calibri"/>
    </font>
    <font>
      <b/>
      <color rgb="FF9A4A24"/>
      <sz val="11"/>
      <name val="Calibri"/>
    </font>
    <font>
      <b/>
      <color rgb="FF1F1C16"/>
      <sz val="20"/>
      <name val="Calibri"/>
    </font>
    <font>
      <i/>
      <color rgb="FF1F1C16"/>
      <sz val="10"/>
      <name val="Calibri"/>
    </font>
    <font>
      <b/>
      <color rgb="FF1F1C16"/>
      <sz val="12"/>
      <name val="Calibri"/>
    </font>
    <font>
      <color rgb="FF1F1C16"/>
      <sz val="11"/>
      <name val="Calibri"/>
    </font>
    <font>
      <color rgb="FF1F1C16"/>
      <sz val="11"/>
      <name val="Consolas"/>
    </font>
    <font>
      <color rgb="FF1F1C16"/>
      <sz val="10"/>
      <name val="Calibri"/>
    </font>
    <font>
      <b/>
      <color rgb="FF1F1C16"/>
      <sz val="11"/>
      <name val="Consolas"/>
    </font>
    <font>
      <b/>
      <color rgb="FF1F1C16"/>
      <sz val="10"/>
      <name val="Calibri"/>
    </font>
    <font>
      <i/>
      <color rgb="FF1F1C16"/>
      <sz val="11"/>
      <name val="Calibri"/>
    </font>
    <font>
      <b/>
      <color rgb="FF1F1C16"/>
      <sz val="14"/>
      <name val="Calibri"/>
    </font>
    <font>
      <b/>
      <color rgb="FF1F1C16"/>
      <sz val="16"/>
      <name val="Calibri"/>
    </font>
    <font>
      <color rgb="FF1F1C16"/>
      <name val="Calibri"/>
    </font>
    <font>
      <b/>
      <color rgb="FF1F1C16"/>
      <name val="Consolas"/>
    </font>
  </fonts>
  <fills count="6">
    <fill>
      <patternFill patternType="none"/>
    </fill>
    <fill>
      <patternFill patternType="gray125"/>
    </fill>
    <fill>
      <patternFill patternType="solid">
        <fgColor rgb="FFEFE6D6"/>
      </patternFill>
    </fill>
    <fill>
      <patternFill patternType="solid">
        <fgColor rgb="FFDCEAF7"/>
      </patternFill>
    </fill>
    <fill>
      <patternFill patternType="solid">
        <fgColor rgb="FFFFF3C4"/>
      </patternFill>
    </fill>
    <fill>
      <patternFill patternType="solid">
        <fgColor rgb="FFD8E8D3"/>
      </patternFill>
    </fill>
  </fills>
  <borders count="2">
    <border>
      <left/>
      <right/>
      <top/>
      <bottom/>
      <diagonal/>
    </border>
    <border>
      <left style="thin">
        <color rgb="FFC8BFAE"/>
      </left>
      <right style="thin">
        <color rgb="FFC8BFAE"/>
      </right>
      <top style="thin">
        <color rgb="FFC8BFAE"/>
      </top>
      <bottom style="thin">
        <color rgb="FFC8BFAE"/>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xf numFmtId="0" fontId="5" fillId="0" borderId="0" xfId="0" applyFont="1" applyAlignment="1">
      <alignment vertical="center" wrapText="1"/>
    </xf>
    <xf numFmtId="4" fontId="6" fillId="3" borderId="1" xfId="0" applyNumberFormat="1" applyFont="1" applyFill="1" applyBorder="1" applyAlignment="1" applyProtection="1">
      <alignment horizontal="right" vertical="center"/>
      <protection locked="0"/>
    </xf>
    <xf numFmtId="0" fontId="3" fillId="0" borderId="0" xfId="0" applyFont="1" applyAlignment="1">
      <alignment vertical="top" wrapText="1"/>
    </xf>
    <xf numFmtId="2" fontId="6" fillId="3" borderId="1" xfId="0" applyNumberFormat="1" applyFont="1" applyFill="1" applyBorder="1" applyAlignment="1" applyProtection="1">
      <alignment horizontal="right" vertical="center"/>
      <protection locked="0"/>
    </xf>
    <xf numFmtId="1" fontId="6" fillId="3" borderId="1" xfId="0" applyNumberFormat="1" applyFont="1" applyFill="1" applyBorder="1" applyAlignment="1" applyProtection="1">
      <alignment horizontal="right" vertical="center"/>
      <protection locked="0"/>
    </xf>
    <xf numFmtId="9" fontId="6" fillId="3" borderId="1" xfId="0" applyNumberFormat="1" applyFont="1" applyFill="1" applyBorder="1" applyAlignment="1" applyProtection="1">
      <alignment horizontal="right" vertical="center"/>
      <protection locked="0"/>
    </xf>
    <xf numFmtId="164" fontId="6" fillId="3" borderId="1" xfId="0" applyNumberFormat="1" applyFont="1" applyFill="1" applyBorder="1" applyAlignment="1" applyProtection="1">
      <alignment horizontal="right" vertical="center"/>
      <protection locked="0"/>
    </xf>
    <xf numFmtId="0" fontId="7" fillId="0" borderId="0" xfId="0" applyFont="1" applyAlignment="1">
      <alignment vertical="top" wrapText="1"/>
    </xf>
    <xf numFmtId="2" fontId="8" fillId="4" borderId="1" xfId="0" applyNumberFormat="1" applyFont="1" applyFill="1" applyBorder="1" applyAlignment="1" applyProtection="1">
      <alignment horizontal="right" vertical="center"/>
    </xf>
    <xf numFmtId="4" fontId="8" fillId="4" borderId="1" xfId="0" applyNumberFormat="1" applyFont="1" applyFill="1" applyBorder="1" applyAlignment="1" applyProtection="1">
      <alignment horizontal="right" vertical="center"/>
    </xf>
    <xf numFmtId="2" fontId="8" fillId="5" borderId="1" xfId="0" applyNumberFormat="1" applyFont="1" applyFill="1" applyBorder="1" applyAlignment="1" applyProtection="1">
      <alignment horizontal="right" vertical="center"/>
    </xf>
    <xf numFmtId="1"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horizontal="right" vertical="center"/>
    </xf>
    <xf numFmtId="165" fontId="8" fillId="5" borderId="1" xfId="0" applyNumberFormat="1" applyFont="1" applyFill="1" applyBorder="1" applyAlignment="1" applyProtection="1">
      <alignment horizontal="right" vertical="center"/>
    </xf>
    <xf numFmtId="0" fontId="9" fillId="0" borderId="0" xfId="0" applyFont="1"/>
    <xf numFmtId="0" fontId="5" fillId="5" borderId="1" xfId="0" applyFont="1" applyFill="1" applyBorder="1" applyProtection="1"/>
    <xf numFmtId="4" fontId="6" fillId="5" borderId="1" xfId="0" applyNumberFormat="1" applyFont="1" applyFill="1" applyBorder="1" applyProtection="1"/>
    <xf numFmtId="2" fontId="6" fillId="5" borderId="1" xfId="0" applyNumberFormat="1" applyFont="1" applyFill="1" applyBorder="1" applyProtection="1"/>
    <xf numFmtId="165" fontId="6" fillId="5" borderId="1" xfId="0" applyNumberFormat="1" applyFont="1" applyFill="1" applyBorder="1" applyProtection="1"/>
    <xf numFmtId="0" fontId="5" fillId="0" borderId="0" xfId="0" applyFont="1" applyAlignment="1">
      <alignment vertical="top" wrapText="1"/>
    </xf>
    <xf numFmtId="0" fontId="10" fillId="0" borderId="0" xfId="0" applyFont="1"/>
    <xf numFmtId="0" fontId="11" fillId="0" borderId="0" xfId="0" applyFont="1" applyAlignment="1">
      <alignment wrapText="1"/>
    </xf>
    <xf numFmtId="0" fontId="5" fillId="0" borderId="0" xfId="0" applyFont="1" applyAlignment="1">
      <alignment wrapText="1"/>
    </xf>
    <xf numFmtId="0" fontId="12" fillId="0" borderId="0" xfId="0" applyFont="1"/>
    <xf numFmtId="0" fontId="13" fillId="0" borderId="0" xfId="0" applyFont="1"/>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4A24"/>
    <pageSetUpPr fitToPage="1"/>
  </sheetPr>
  <dimension ref="B2:G52"/>
  <sheetViews>
    <sheetView workbookViewId="0" showGridLines="0" zoomScale="110"/>
  </sheetViews>
  <sheetFormatPr defaultRowHeight="18" outlineLevelRow="0" outlineLevelCol="0" x14ac:dyDescent="55" customHeight="1"/>
  <cols>
    <col min="1" max="1" width="4" customWidth="1"/>
    <col min="2" max="2" width="44" customWidth="1"/>
    <col min="3" max="3" width="18" customWidth="1"/>
    <col min="4" max="6" width="16" customWidth="1"/>
    <col min="7" max="7" width="42" customWidth="1"/>
  </cols>
  <sheetData>
    <row r="2" spans="2:3" x14ac:dyDescent="0.25">
      <c r="B2" s="1" t="s">
        <v>0</v>
      </c>
      <c r="C2" s="1"/>
    </row>
    <row r="3" spans="2:7" x14ac:dyDescent="0.25">
      <c r="B3" s="2" t="s">
        <v>1</v>
      </c>
      <c r="C3" s="2"/>
      <c r="D3" s="2"/>
      <c r="E3" s="2"/>
      <c r="F3" s="2"/>
      <c r="G3" s="2"/>
    </row>
    <row r="4" spans="2:7" x14ac:dyDescent="0.25">
      <c r="B4" s="3" t="s">
        <v>2</v>
      </c>
      <c r="C4" s="3"/>
      <c r="D4" s="3"/>
      <c r="E4" s="3"/>
      <c r="F4" s="3"/>
      <c r="G4" s="3"/>
    </row>
    <row r="6" spans="2:6" x14ac:dyDescent="0.25">
      <c r="B6" s="4" t="s">
        <v>3</v>
      </c>
      <c r="C6" s="4"/>
      <c r="D6" s="4"/>
      <c r="E6" s="4"/>
      <c r="F6" s="4"/>
    </row>
    <row r="7" spans="2:7" x14ac:dyDescent="0.25">
      <c r="B7" s="5" t="s">
        <v>4</v>
      </c>
      <c r="C7" s="6">
        <v>1000</v>
      </c>
      <c r="G7" s="7" t="s">
        <v>5</v>
      </c>
    </row>
    <row r="8" spans="2:7" x14ac:dyDescent="0.25">
      <c r="B8" s="5" t="s">
        <v>6</v>
      </c>
      <c r="C8" s="8">
        <v>3</v>
      </c>
      <c r="G8" s="7"/>
    </row>
    <row r="9" spans="2:7" x14ac:dyDescent="0.25">
      <c r="B9" s="5" t="s">
        <v>7</v>
      </c>
      <c r="C9" s="8">
        <v>7.5</v>
      </c>
      <c r="G9" s="7"/>
    </row>
    <row r="10" spans="2:7" x14ac:dyDescent="0.25">
      <c r="B10" s="5" t="s">
        <v>8</v>
      </c>
      <c r="C10" s="9">
        <v>1</v>
      </c>
      <c r="G10" s="7"/>
    </row>
    <row r="11" spans="2:7" x14ac:dyDescent="0.25">
      <c r="B11" s="5" t="s">
        <v>9</v>
      </c>
      <c r="C11" s="8">
        <v>0</v>
      </c>
      <c r="G11" s="7"/>
    </row>
    <row r="12" spans="2:7" x14ac:dyDescent="0.25">
      <c r="B12" s="5" t="s">
        <v>10</v>
      </c>
      <c r="C12" s="10">
        <v>0.85</v>
      </c>
      <c r="G12" s="7"/>
    </row>
    <row r="13" spans="2:7" x14ac:dyDescent="0.25">
      <c r="B13" s="5" t="s">
        <v>11</v>
      </c>
      <c r="C13" s="8">
        <v>6</v>
      </c>
      <c r="G13" s="7"/>
    </row>
    <row r="14" spans="2:7" x14ac:dyDescent="0.25">
      <c r="B14" s="5" t="s">
        <v>12</v>
      </c>
      <c r="C14" s="11">
        <v>5</v>
      </c>
      <c r="G14" s="7"/>
    </row>
    <row r="16" spans="2:6" x14ac:dyDescent="0.25">
      <c r="B16" s="4" t="s">
        <v>13</v>
      </c>
      <c r="C16" s="4"/>
      <c r="D16" s="4"/>
      <c r="E16" s="4"/>
      <c r="F16" s="4"/>
    </row>
    <row r="17" spans="2:7" x14ac:dyDescent="0.25">
      <c r="B17" s="12" t="s">
        <v>14</v>
      </c>
      <c r="C17" s="12"/>
      <c r="D17" s="12"/>
      <c r="E17" s="12"/>
      <c r="F17" s="12"/>
      <c r="G17" s="12"/>
    </row>
    <row r="18" spans="2:7" x14ac:dyDescent="0.25">
      <c r="B18" s="12"/>
      <c r="C18" s="12"/>
      <c r="D18" s="12"/>
      <c r="E18" s="12"/>
      <c r="F18" s="12"/>
      <c r="G18" s="12"/>
    </row>
    <row r="20" spans="2:6" x14ac:dyDescent="0.25">
      <c r="B20" s="4" t="s">
        <v>15</v>
      </c>
      <c r="C20" s="4"/>
      <c r="D20" s="4"/>
      <c r="E20" s="4"/>
      <c r="F20" s="4"/>
    </row>
    <row r="21" spans="2:3" x14ac:dyDescent="0.25">
      <c r="B21" s="5" t="s">
        <v>16</v>
      </c>
      <c r="C21" s="13">
        <f>C9*60</f>
      </c>
    </row>
    <row r="22" spans="2:3" x14ac:dyDescent="0.25">
      <c r="B22" s="5" t="s">
        <v>17</v>
      </c>
      <c r="C22" s="13">
        <f>C21-C11</f>
      </c>
    </row>
    <row r="23" spans="2:3" x14ac:dyDescent="0.25">
      <c r="B23" s="5" t="s">
        <v>18</v>
      </c>
      <c r="C23" s="13">
        <f>C22*C12</f>
      </c>
    </row>
    <row r="24" spans="2:3" x14ac:dyDescent="0.25">
      <c r="B24" s="5" t="s">
        <v>19</v>
      </c>
      <c r="C24" s="14">
        <f>C7*C8</f>
      </c>
    </row>
    <row r="25" spans="2:3" x14ac:dyDescent="0.25">
      <c r="B25" s="5" t="s">
        <v>20</v>
      </c>
      <c r="C25" s="14">
        <f>C7*0.8</f>
      </c>
    </row>
    <row r="26" spans="2:3" x14ac:dyDescent="0.25">
      <c r="B26" s="5" t="s">
        <v>21</v>
      </c>
      <c r="C26" s="14">
        <f>C7*1.2</f>
      </c>
    </row>
    <row r="28" spans="2:6" x14ac:dyDescent="0.25">
      <c r="B28" s="4" t="s">
        <v>22</v>
      </c>
      <c r="C28" s="4"/>
      <c r="D28" s="4"/>
      <c r="E28" s="4"/>
      <c r="F28" s="4"/>
    </row>
    <row r="29" spans="2:3" x14ac:dyDescent="0.25">
      <c r="B29" s="5" t="s">
        <v>23</v>
      </c>
      <c r="C29" s="15">
        <f>IF(C23&lt;=0,"—",C24/C23)</f>
      </c>
    </row>
    <row r="30" spans="2:3" x14ac:dyDescent="0.25">
      <c r="B30" s="5" t="s">
        <v>24</v>
      </c>
      <c r="C30" s="16">
        <f>IF(ISNUMBER(C29),ROUNDUP(C29,0),"—")</f>
      </c>
    </row>
    <row r="31" spans="2:3" x14ac:dyDescent="0.25">
      <c r="B31" s="5" t="s">
        <v>25</v>
      </c>
      <c r="C31" s="15">
        <f>IF(OR(C10&lt;=0,NOT(ISNUMBER(C29))),"—",C29/C10)</f>
      </c>
    </row>
    <row r="32" spans="2:3" x14ac:dyDescent="0.25">
      <c r="B32" s="5" t="s">
        <v>26</v>
      </c>
      <c r="C32" s="17">
        <f>IF(C8&lt;=0,"—",C13*C23/C8)</f>
      </c>
    </row>
    <row r="33" spans="2:3" x14ac:dyDescent="0.25">
      <c r="B33" s="5" t="s">
        <v>27</v>
      </c>
      <c r="C33" s="17">
        <f>IF(C8&lt;=0,"—",C13*C22/C8)</f>
      </c>
    </row>
    <row r="34" spans="2:3" x14ac:dyDescent="0.25">
      <c r="B34" s="5" t="s">
        <v>28</v>
      </c>
      <c r="C34" s="18">
        <f>IF(NOT(ISNUMBER(C32)),"—",IF(C32&lt;=0,"—",C7/C32))</f>
      </c>
    </row>
    <row r="35" spans="2:3" x14ac:dyDescent="0.25">
      <c r="B35" s="5" t="s">
        <v>29</v>
      </c>
      <c r="C35" s="17">
        <f>IF(NOT(ISNUMBER(C32)),"—",IF(C32&lt;=0,"—",C7-C32))</f>
      </c>
    </row>
    <row r="36" spans="2:3" x14ac:dyDescent="0.25">
      <c r="B36" s="5" t="s">
        <v>30</v>
      </c>
      <c r="C36" s="15">
        <f>IF(NOT(ISNUMBER(C29)),"—",MAX(0,C29-C13))</f>
      </c>
    </row>
    <row r="37" spans="2:3" x14ac:dyDescent="0.25">
      <c r="B37" s="5" t="s">
        <v>31</v>
      </c>
      <c r="C37" s="15">
        <f>IF(NOT(ISNUMBER(C29)),"—",MAX(0,C13-C29))</f>
      </c>
    </row>
    <row r="38" spans="2:3" x14ac:dyDescent="0.25">
      <c r="B38" s="5" t="s">
        <v>32</v>
      </c>
      <c r="C38" s="17">
        <f>C7*C14</f>
      </c>
    </row>
    <row r="39" spans="2:3" x14ac:dyDescent="0.25">
      <c r="B39" s="5" t="s">
        <v>33</v>
      </c>
      <c r="C39" s="17">
        <f>IF(NOT(ISNUMBER(C32)),"—",IF(C32&lt;=0,"—",C32*C14))</f>
      </c>
    </row>
    <row r="41" spans="2:6" x14ac:dyDescent="0.25">
      <c r="B41" s="4" t="s">
        <v>34</v>
      </c>
      <c r="C41" s="4"/>
      <c r="D41" s="4"/>
      <c r="E41" s="4"/>
      <c r="F41" s="4"/>
    </row>
    <row r="42" spans="2:6" x14ac:dyDescent="0.25">
      <c r="B42" s="19" t="s">
        <v>35</v>
      </c>
      <c r="C42" s="19" t="s">
        <v>36</v>
      </c>
      <c r="D42" s="19" t="s">
        <v>23</v>
      </c>
      <c r="E42" s="19" t="s">
        <v>37</v>
      </c>
      <c r="F42" s="19" t="s">
        <v>38</v>
      </c>
    </row>
    <row r="43" spans="2:6" x14ac:dyDescent="0.25">
      <c r="B43" s="20" t="s">
        <v>39</v>
      </c>
      <c r="C43" s="21">
        <f>C25</f>
      </c>
      <c r="D43" s="22">
        <f>IF(C23&lt;=0,"—",C25*C8/C23)</f>
      </c>
      <c r="E43" s="23">
        <f>IF(NOT(ISNUMBER(C32)),"—",IF(C32&lt;=0,"—",C25/C32))</f>
      </c>
      <c r="F43" s="22">
        <f>IF(C23&lt;=0,"—",MAX(0,C25*C8/C23-C13))</f>
      </c>
    </row>
    <row r="44" spans="2:6" x14ac:dyDescent="0.25">
      <c r="B44" s="20" t="s">
        <v>40</v>
      </c>
      <c r="C44" s="21">
        <f>C7</f>
      </c>
      <c r="D44" s="22">
        <f>IF(C23&lt;=0,"—",C7*C8/C23)</f>
      </c>
      <c r="E44" s="23">
        <f>IF(NOT(ISNUMBER(C32)),"—",IF(C32&lt;=0,"—",C7/C32))</f>
      </c>
      <c r="F44" s="22">
        <f>IF(C23&lt;=0,"—",MAX(0,C7*C8/C23-C13))</f>
      </c>
    </row>
    <row r="45" spans="2:6" x14ac:dyDescent="0.25">
      <c r="B45" s="20" t="s">
        <v>41</v>
      </c>
      <c r="C45" s="21">
        <f>C26</f>
      </c>
      <c r="D45" s="22">
        <f>IF(C23&lt;=0,"—",C26*C8/C23)</f>
      </c>
      <c r="E45" s="23">
        <f>IF(NOT(ISNUMBER(C32)),"—",IF(C32&lt;=0,"—",C26/C32))</f>
      </c>
      <c r="F45" s="22">
        <f>IF(C23&lt;=0,"—",MAX(0,C26*C8/C23-C13))</f>
      </c>
    </row>
    <row r="47" spans="2:6" x14ac:dyDescent="0.25">
      <c r="B47" s="4" t="s">
        <v>42</v>
      </c>
      <c r="C47" s="4"/>
      <c r="D47" s="4"/>
      <c r="E47" s="4"/>
      <c r="F47" s="4"/>
    </row>
    <row r="48" spans="2:7" x14ac:dyDescent="0.25">
      <c r="B48" s="24" t="s">
        <v>43</v>
      </c>
      <c r="C48" s="24"/>
      <c r="D48" s="24"/>
      <c r="E48" s="24"/>
      <c r="F48" s="24"/>
      <c r="G48" s="24"/>
    </row>
    <row r="49" spans="2:7" x14ac:dyDescent="0.25">
      <c r="B49" s="24"/>
      <c r="C49" s="24"/>
      <c r="D49" s="24"/>
      <c r="E49" s="24"/>
      <c r="F49" s="24"/>
      <c r="G49" s="24"/>
    </row>
    <row r="50" spans="2:7" x14ac:dyDescent="0.25">
      <c r="B50" s="24"/>
      <c r="C50" s="24"/>
      <c r="D50" s="24"/>
      <c r="E50" s="24"/>
      <c r="F50" s="24"/>
      <c r="G50" s="24"/>
    </row>
    <row r="52" spans="2:7" x14ac:dyDescent="0.25">
      <c r="B52" s="25" t="s">
        <v>44</v>
      </c>
      <c r="C52" s="25"/>
      <c r="D52" s="25"/>
      <c r="E52" s="25"/>
      <c r="F52" s="25"/>
      <c r="G52" s="25"/>
    </row>
  </sheetData>
  <sheetProtection sheet="1"/>
  <mergeCells count="13">
    <mergeCell ref="B2:C2"/>
    <mergeCell ref="B3:G3"/>
    <mergeCell ref="B4:G4"/>
    <mergeCell ref="B6:F6"/>
    <mergeCell ref="G7:G14"/>
    <mergeCell ref="B16:F16"/>
    <mergeCell ref="B17:G18"/>
    <mergeCell ref="B20:F20"/>
    <mergeCell ref="B28:F28"/>
    <mergeCell ref="B41:F41"/>
    <mergeCell ref="B47:F47"/>
    <mergeCell ref="B48:G50"/>
    <mergeCell ref="B52:G52"/>
  </mergeCells>
  <dataValidations count="8">
    <dataValidation type="whole" showErrorMessage="1" errorTitle="Invalid input" error="Shifts must be a whole number from 1 to 6." sqref="C10">
      <formula1>1</formula1>
      <formula2>6</formula2>
    </dataValidation>
    <dataValidation type="decimal" operator="greaterThanOrEqual" showErrorMessage="1" errorTitle="Invalid input" error="Break allowance cannot be negative." sqref="C11">
      <formula1>0</formula1>
    </dataValidation>
    <dataValidation type="decimal" showErrorMessage="1" errorTitle="Invalid input" error="Planned utilisation must be between 1% and 100%." sqref="C12">
      <formula1>0.01</formula1>
      <formula2>1</formula2>
    </dataValidation>
    <dataValidation type="decimal" operator="greaterThanOrEqual" showErrorMessage="1" errorTitle="Invalid input" error="Current resources cannot be negative." sqref="C13">
      <formula1>0</formula1>
    </dataValidation>
    <dataValidation type="decimal" showErrorMessage="1" errorTitle="Invalid input" error="Working days must be between 0.5 and 7." sqref="C14">
      <formula1>0.5</formula1>
      <formula2>7</formula2>
    </dataValidation>
    <dataValidation type="decimal" operator="greaterThanOrEqual" showErrorMessage="1" errorTitle="Invalid input" error="Daily volume cannot be negative." sqref="C7">
      <formula1>0</formula1>
    </dataValidation>
    <dataValidation type="decimal" operator="greaterThan" showErrorMessage="1" errorTitle="Invalid input" error="Process time must be greater than zero." sqref="C8">
      <formula1>0</formula1>
    </dataValidation>
    <dataValidation type="decimal" operator="greaterThan" showErrorMessage="1" errorTitle="Invalid input" error="Operating hours must be greater than zero." sqref="C9">
      <formula1>0</formula1>
    </dataValidation>
  </dataValidations>
  <pageMargins left="0.5" right="0.5" top="0.6" bottom="0.6" header="0.2" footer="0.2"/>
  <pageSetup paperSize="9" orientation="landscape"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21"/>
  <sheetViews>
    <sheetView workbookViewId="0" showGridLines="0" zoomScale="110"/>
  </sheetViews>
  <sheetFormatPr defaultRowHeight="18" outlineLevelRow="0" outlineLevelCol="0" x14ac:dyDescent="55" customHeight="1"/>
  <cols>
    <col min="1" max="1" width="4" customWidth="1"/>
    <col min="2" max="2" width="100" customWidth="1"/>
  </cols>
  <sheetData>
    <row r="2" spans="2:2" x14ac:dyDescent="0.25">
      <c r="B2" s="26" t="s">
        <v>1</v>
      </c>
    </row>
    <row r="4" spans="2:2" x14ac:dyDescent="0.25">
      <c r="B4" s="26" t="s">
        <v>45</v>
      </c>
    </row>
    <row r="5" ht="36" customHeight="1" spans="2:2" x14ac:dyDescent="0.25">
      <c r="B5" s="27" t="s">
        <v>46</v>
      </c>
    </row>
    <row r="7" spans="2:2" x14ac:dyDescent="0.25">
      <c r="B7" s="26" t="s">
        <v>47</v>
      </c>
    </row>
    <row r="8" ht="36" customHeight="1" spans="2:2" x14ac:dyDescent="0.25">
      <c r="B8" s="27" t="s">
        <v>48</v>
      </c>
    </row>
    <row r="9" spans="2:2" x14ac:dyDescent="0.25">
      <c r="B9" s="27" t="s">
        <v>49</v>
      </c>
    </row>
    <row r="10" spans="2:2" x14ac:dyDescent="0.25">
      <c r="B10" s="27" t="s">
        <v>50</v>
      </c>
    </row>
    <row r="12" spans="2:2" x14ac:dyDescent="0.25">
      <c r="B12" s="26" t="s">
        <v>51</v>
      </c>
    </row>
    <row r="13" spans="2:2" x14ac:dyDescent="0.25">
      <c r="B13" s="27" t="s">
        <v>52</v>
      </c>
    </row>
    <row r="15" spans="2:2" x14ac:dyDescent="0.25">
      <c r="B15" s="26" t="s">
        <v>53</v>
      </c>
    </row>
    <row r="16" ht="36" customHeight="1" spans="2:2" x14ac:dyDescent="0.25">
      <c r="B16" s="27" t="s">
        <v>54</v>
      </c>
    </row>
    <row r="18" spans="2:2" x14ac:dyDescent="0.25">
      <c r="B18" s="26" t="s">
        <v>55</v>
      </c>
    </row>
    <row r="19" spans="2:2" x14ac:dyDescent="0.25">
      <c r="B19" s="27" t="s">
        <v>56</v>
      </c>
    </row>
    <row r="21" spans="2:2" x14ac:dyDescent="0.25">
      <c r="B21" s="27" t="s">
        <v>57</v>
      </c>
    </row>
  </sheetData>
  <pageMargins left="0.5" right="0.5" top="0.6" bottom="0.6" header="0.2" footer="0.2"/>
  <pageSetup paperSize="9" orientation="landscape"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22"/>
  <sheetViews>
    <sheetView workbookViewId="0" showGridLines="0" zoomScale="110"/>
  </sheetViews>
  <sheetFormatPr defaultRowHeight="18" outlineLevelRow="0" outlineLevelCol="0" x14ac:dyDescent="55" customHeight="1"/>
  <cols>
    <col min="1" max="1" width="4" customWidth="1"/>
    <col min="2" max="2" width="36" customWidth="1"/>
    <col min="3" max="3" width="22" customWidth="1"/>
    <col min="4" max="4" width="70" customWidth="1"/>
  </cols>
  <sheetData>
    <row r="2" spans="2:2" x14ac:dyDescent="0.25">
      <c r="B2" s="28" t="s">
        <v>58</v>
      </c>
    </row>
    <row r="3" spans="2:4" x14ac:dyDescent="0.25">
      <c r="B3" s="3" t="s">
        <v>59</v>
      </c>
      <c r="C3" s="3"/>
      <c r="D3" s="3"/>
    </row>
    <row r="5" spans="2:3" x14ac:dyDescent="0.25">
      <c r="B5" s="29" t="s">
        <v>60</v>
      </c>
      <c r="C5" s="30">
        <v>1000</v>
      </c>
    </row>
    <row r="6" spans="2:3" x14ac:dyDescent="0.25">
      <c r="B6" s="29" t="s">
        <v>61</v>
      </c>
      <c r="C6" s="30">
        <v>3</v>
      </c>
    </row>
    <row r="7" spans="2:3" x14ac:dyDescent="0.25">
      <c r="B7" s="29" t="s">
        <v>62</v>
      </c>
      <c r="C7" s="30">
        <v>450</v>
      </c>
    </row>
    <row r="8" spans="2:3" x14ac:dyDescent="0.25">
      <c r="B8" s="29" t="s">
        <v>10</v>
      </c>
      <c r="C8" s="30" t="s">
        <v>63</v>
      </c>
    </row>
    <row r="9" spans="2:3" x14ac:dyDescent="0.25">
      <c r="B9" s="29" t="s">
        <v>64</v>
      </c>
      <c r="C9" s="30">
        <v>6</v>
      </c>
    </row>
    <row r="11" spans="2:3" x14ac:dyDescent="0.25">
      <c r="B11" s="29" t="s">
        <v>23</v>
      </c>
      <c r="C11" s="30">
        <v>7.84</v>
      </c>
    </row>
    <row r="12" spans="2:3" x14ac:dyDescent="0.25">
      <c r="B12" s="29" t="s">
        <v>65</v>
      </c>
      <c r="C12" s="30">
        <v>765</v>
      </c>
    </row>
    <row r="13" spans="2:3" x14ac:dyDescent="0.25">
      <c r="B13" s="29" t="s">
        <v>28</v>
      </c>
      <c r="C13" s="30" t="s">
        <v>66</v>
      </c>
    </row>
    <row r="14" spans="2:3" x14ac:dyDescent="0.25">
      <c r="B14" s="29" t="s">
        <v>38</v>
      </c>
      <c r="C14" s="30">
        <v>1.84</v>
      </c>
    </row>
    <row r="15" spans="2:3" x14ac:dyDescent="0.25">
      <c r="B15" s="29" t="s">
        <v>67</v>
      </c>
      <c r="C15" s="30">
        <v>9.41</v>
      </c>
    </row>
    <row r="17" spans="2:4" x14ac:dyDescent="0.25">
      <c r="B17" s="24" t="s">
        <v>68</v>
      </c>
      <c r="C17" s="24"/>
      <c r="D17" s="24"/>
    </row>
    <row r="18" spans="2:4" x14ac:dyDescent="0.25">
      <c r="B18" s="24"/>
      <c r="C18" s="24"/>
      <c r="D18" s="24"/>
    </row>
    <row r="19" spans="2:4" x14ac:dyDescent="0.25">
      <c r="B19" s="24"/>
      <c r="C19" s="24"/>
      <c r="D19" s="24"/>
    </row>
    <row r="20" spans="2:4" x14ac:dyDescent="0.25">
      <c r="B20" s="24"/>
      <c r="C20" s="24"/>
      <c r="D20" s="24"/>
    </row>
    <row r="21" spans="2:4" x14ac:dyDescent="0.25">
      <c r="B21" s="24"/>
      <c r="C21" s="24"/>
      <c r="D21" s="24"/>
    </row>
    <row r="22" spans="2:4" x14ac:dyDescent="0.25">
      <c r="B22" s="24"/>
      <c r="C22" s="24"/>
      <c r="D22" s="24"/>
    </row>
  </sheetData>
  <mergeCells count="2">
    <mergeCell ref="B3:D3"/>
    <mergeCell ref="B17:D22"/>
  </mergeCells>
  <pageMargins left="0.5" right="0.5" top="0.6" bottom="0.6" header="0.2" footer="0.2"/>
  <pageSetup paperSize="9" orientation="landscape"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12"/>
  <sheetViews>
    <sheetView workbookViewId="0" showGridLines="0" zoomScale="110"/>
  </sheetViews>
  <sheetFormatPr defaultRowHeight="18" outlineLevelRow="0" outlineLevelCol="0" x14ac:dyDescent="55" customHeight="1"/>
  <cols>
    <col min="1" max="1" width="4" customWidth="1"/>
    <col min="2" max="2" width="110" customWidth="1"/>
  </cols>
  <sheetData>
    <row r="2" spans="2:2" x14ac:dyDescent="0.25">
      <c r="B2" s="28" t="s">
        <v>69</v>
      </c>
    </row>
    <row r="4" spans="2:2" x14ac:dyDescent="0.25">
      <c r="B4" s="24" t="s">
        <v>70</v>
      </c>
    </row>
    <row r="5" spans="2:2" x14ac:dyDescent="0.25">
      <c r="B5" s="24"/>
    </row>
    <row r="6" spans="2:2" x14ac:dyDescent="0.25">
      <c r="B6" s="24"/>
    </row>
    <row r="7" spans="2:2" x14ac:dyDescent="0.25">
      <c r="B7" s="24"/>
    </row>
    <row r="8" spans="2:2" x14ac:dyDescent="0.25">
      <c r="B8" s="24"/>
    </row>
    <row r="9" spans="2:2" x14ac:dyDescent="0.25">
      <c r="B9" s="24"/>
    </row>
    <row r="10" spans="2:2" x14ac:dyDescent="0.25">
      <c r="B10" s="24"/>
    </row>
    <row r="11" spans="2:2" x14ac:dyDescent="0.25">
      <c r="B11" s="24"/>
    </row>
    <row r="12" spans="2:2" x14ac:dyDescent="0.25">
      <c r="B12" s="24"/>
    </row>
  </sheetData>
  <mergeCells count="1">
    <mergeCell ref="B4:B12"/>
  </mergeCells>
  <pageMargins left="0.5" right="0.5" top="0.6" bottom="0.6" header="0.2" footer="0.2"/>
  <pageSetup paperSize="9" orientation="landscape"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16"/>
  <sheetViews>
    <sheetView workbookViewId="0" showGridLines="0" zoomScale="110"/>
  </sheetViews>
  <sheetFormatPr defaultRowHeight="18" outlineLevelRow="0" outlineLevelCol="0" x14ac:dyDescent="55" customHeight="1"/>
  <cols>
    <col min="1" max="1" width="4" customWidth="1"/>
    <col min="2" max="2" width="110" customWidth="1"/>
  </cols>
  <sheetData>
    <row r="2" spans="2:2" x14ac:dyDescent="0.25">
      <c r="B2" s="28" t="s">
        <v>71</v>
      </c>
    </row>
    <row r="4" spans="2:2" x14ac:dyDescent="0.25">
      <c r="B4" s="24" t="s">
        <v>72</v>
      </c>
    </row>
    <row r="5" spans="2:2" x14ac:dyDescent="0.25">
      <c r="B5" s="24"/>
    </row>
    <row r="6" spans="2:2" x14ac:dyDescent="0.25">
      <c r="B6" s="24"/>
    </row>
    <row r="7" spans="2:2" x14ac:dyDescent="0.25">
      <c r="B7" s="24"/>
    </row>
    <row r="8" spans="2:2" x14ac:dyDescent="0.25">
      <c r="B8" s="24"/>
    </row>
    <row r="9" spans="2:2" x14ac:dyDescent="0.25">
      <c r="B9" s="24"/>
    </row>
    <row r="10" spans="2:2" x14ac:dyDescent="0.25">
      <c r="B10" s="24"/>
    </row>
    <row r="11" spans="2:2" x14ac:dyDescent="0.25">
      <c r="B11" s="24"/>
    </row>
    <row r="12" spans="2:2" x14ac:dyDescent="0.25">
      <c r="B12" s="24"/>
    </row>
    <row r="13" spans="2:2" x14ac:dyDescent="0.25">
      <c r="B13" s="24"/>
    </row>
    <row r="14" spans="2:2" x14ac:dyDescent="0.25">
      <c r="B14" s="24"/>
    </row>
    <row r="15" spans="2:2" x14ac:dyDescent="0.25">
      <c r="B15" s="24"/>
    </row>
    <row r="16" spans="2:2" x14ac:dyDescent="0.25">
      <c r="B16" s="24"/>
    </row>
  </sheetData>
  <mergeCells count="1">
    <mergeCell ref="B4:B16"/>
  </mergeCells>
  <pageMargins left="0.5" right="0.5" top="0.6" bottom="0.6" header="0.2" footer="0.2"/>
  <pageSetup paperSize="9" orientation="landscape"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Calculator</vt:lpstr>
      <vt:lpstr>Documentation</vt:lpstr>
      <vt:lpstr>Worked example</vt:lpstr>
      <vt:lpstr>Licence</vt:lpstr>
      <vt:lpstr>Full toolkit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Logistics Analyzer</dc:creator>
  <dc:title>Warehouse Capacity &amp; FTE Calculator</dc:title>
  <dc:subject>Warehouse capacity and FTE decision-support model</dc:subject>
  <dc:description/>
  <cp:keywords/>
  <cp:category/>
  <cp:lastModifiedBy>Logistics Analyzer</cp:lastModifiedBy>
  <dcterms:created xsi:type="dcterms:W3CDTF">2026-08-23T15:39:01Z</dcterms:created>
  <dcterms:modified xsi:type="dcterms:W3CDTF">2026-08-23T15:39:01Z</dcterms:modified>
</cp:coreProperties>
</file>